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5480" windowHeight="7050"/>
  </bookViews>
  <sheets>
    <sheet name="ไตรมาส1" sheetId="1" r:id="rId1"/>
  </sheets>
  <definedNames>
    <definedName name="_xlnm.Print_Titles" localSheetId="0">ไตรมาส1!$7:$14</definedName>
  </definedNames>
  <calcPr calcId="124519"/>
</workbook>
</file>

<file path=xl/calcChain.xml><?xml version="1.0" encoding="utf-8"?>
<calcChain xmlns="http://schemas.openxmlformats.org/spreadsheetml/2006/main">
  <c r="T53" i="1"/>
  <c r="S53"/>
  <c r="R53"/>
  <c r="Q53"/>
  <c r="N27"/>
  <c r="N30"/>
  <c r="N31"/>
  <c r="N33"/>
  <c r="N34"/>
  <c r="N36"/>
  <c r="T45"/>
  <c r="O45"/>
  <c r="M45"/>
  <c r="T39"/>
  <c r="R39"/>
  <c r="P39"/>
  <c r="T36"/>
  <c r="O36"/>
  <c r="T33"/>
  <c r="T26"/>
  <c r="S26"/>
  <c r="R26"/>
  <c r="Q26"/>
  <c r="O26"/>
  <c r="N26"/>
  <c r="N53" s="1"/>
  <c r="M26"/>
  <c r="L20"/>
  <c r="M49"/>
  <c r="L48"/>
  <c r="L46"/>
  <c r="L47"/>
  <c r="L43"/>
  <c r="L40"/>
  <c r="L45" s="1"/>
  <c r="Q38"/>
  <c r="Q39" s="1"/>
  <c r="L38"/>
  <c r="O37"/>
  <c r="O39" s="1"/>
  <c r="L37"/>
  <c r="L39" s="1"/>
  <c r="M37"/>
  <c r="M39" s="1"/>
  <c r="P34"/>
  <c r="M34"/>
  <c r="M36" s="1"/>
  <c r="L34"/>
  <c r="L36" s="1"/>
  <c r="P31"/>
  <c r="P30"/>
  <c r="P29"/>
  <c r="P28"/>
  <c r="P27"/>
  <c r="O31"/>
  <c r="O30"/>
  <c r="O27"/>
  <c r="M31"/>
  <c r="M30"/>
  <c r="M29"/>
  <c r="M27"/>
  <c r="M33" s="1"/>
  <c r="L31"/>
  <c r="L30"/>
  <c r="L29"/>
  <c r="L28"/>
  <c r="L27"/>
  <c r="L25"/>
  <c r="L24"/>
  <c r="L22"/>
  <c r="L21"/>
  <c r="T19"/>
  <c r="S18"/>
  <c r="T18" s="1"/>
  <c r="S16"/>
  <c r="T16" s="1"/>
  <c r="S17"/>
  <c r="T17" s="1"/>
  <c r="S15"/>
  <c r="S20" s="1"/>
  <c r="M53" l="1"/>
  <c r="P33"/>
  <c r="L50"/>
  <c r="P36"/>
  <c r="L33"/>
  <c r="O33"/>
  <c r="O53" s="1"/>
  <c r="T15"/>
  <c r="T20" s="1"/>
  <c r="L26"/>
  <c r="L53" l="1"/>
  <c r="P53"/>
  <c r="P26"/>
</calcChain>
</file>

<file path=xl/sharedStrings.xml><?xml version="1.0" encoding="utf-8"?>
<sst xmlns="http://schemas.openxmlformats.org/spreadsheetml/2006/main" count="170" uniqueCount="102">
  <si>
    <t>เทศบาลตำบลแม่เงิน</t>
  </si>
  <si>
    <t>กระดาษทำการกระทบยอดรายจ่ายตามงบประมาณ (จ่ายจากเงินรายรับ)</t>
  </si>
  <si>
    <t>แผนงานบริหารงานทั่วไป</t>
  </si>
  <si>
    <t>แผนงานการศึกษา</t>
  </si>
  <si>
    <t>แผนงานเคหะและชุมชน</t>
  </si>
  <si>
    <t>แผนงานสร้างความเข้มแข็งของชุมชน</t>
  </si>
  <si>
    <t>แผนงานการศาสนาวัฒนธรรมและนันทนาการ</t>
  </si>
  <si>
    <t>แผนงานงบกลาง</t>
  </si>
  <si>
    <t>รวม</t>
  </si>
  <si>
    <t>00110</t>
  </si>
  <si>
    <t>00210</t>
  </si>
  <si>
    <t>00240</t>
  </si>
  <si>
    <t>00250</t>
  </si>
  <si>
    <t>00260</t>
  </si>
  <si>
    <t>00410</t>
  </si>
  <si>
    <t>แผนงาน / งาน</t>
  </si>
  <si>
    <t>งานบริหารทั่วไป</t>
  </si>
  <si>
    <t>งานบริหารงานคลัง</t>
  </si>
  <si>
    <t>งานบริหารทั่วไปเกี่ยวกับการศึกษา</t>
  </si>
  <si>
    <t>งานระดับก่อนวัยเรียนและประถมศึกษา</t>
  </si>
  <si>
    <t>งานบริหารทั่วไปเกี่ยวกับเคหะและชุมชน</t>
  </si>
  <si>
    <t>งานส่งเสริมและสนับสนุนความเข้มแข็งชุมชน</t>
  </si>
  <si>
    <t>งานศาสนาวัฒนธรรมท้องถิ่น</t>
  </si>
  <si>
    <t>งบกลาง</t>
  </si>
  <si>
    <t>หมวด / ประเภทรายจ่าย</t>
  </si>
  <si>
    <t>00111</t>
  </si>
  <si>
    <t>00113</t>
  </si>
  <si>
    <t>00211</t>
  </si>
  <si>
    <t>00212</t>
  </si>
  <si>
    <t>00241</t>
  </si>
  <si>
    <t>00252</t>
  </si>
  <si>
    <t>00263</t>
  </si>
  <si>
    <t>00411</t>
  </si>
  <si>
    <t/>
  </si>
  <si>
    <t>เงินสมทบกองทุนประกันสังคม</t>
  </si>
  <si>
    <t>110300</t>
  </si>
  <si>
    <t>เงินงบประมาณ</t>
  </si>
  <si>
    <t>เบี้ยยังชีพผู้สูงอายุ</t>
  </si>
  <si>
    <t>110700</t>
  </si>
  <si>
    <t>เบี้ยยังชีพคนพิการ</t>
  </si>
  <si>
    <t>110800</t>
  </si>
  <si>
    <t>เบี้ยยังชีพผู้ป่วยเอดส์</t>
  </si>
  <si>
    <t>110900</t>
  </si>
  <si>
    <t>เงินสมทบกองทุนบำเหน็จบำนาญข้าราชการส่วนท้องถิ่น (กบท.)</t>
  </si>
  <si>
    <t>120100</t>
  </si>
  <si>
    <t>เงินเดือน (ฝ่ายการเมือง)</t>
  </si>
  <si>
    <t>เงินเดือนนายก/รองนายก</t>
  </si>
  <si>
    <t>210100</t>
  </si>
  <si>
    <t>เงินค่าตอบแทนประจำตำแหน่งนายก/รองนายก</t>
  </si>
  <si>
    <t>210200</t>
  </si>
  <si>
    <t>เงินค่าตอบแทนพิเศษนายก/รองนายก</t>
  </si>
  <si>
    <t>210300</t>
  </si>
  <si>
    <t>เงินค่าตอบแทนเลขานุการ/ที่ปรึกษานายกเทศมนตรี นายกองค์การบริหารส่วนตำบล</t>
  </si>
  <si>
    <t>210400</t>
  </si>
  <si>
    <t>เงินค่าตอบแทนสมาชิกสภาองค์กรปกครองส่วนท้องถิ่น</t>
  </si>
  <si>
    <t>210600</t>
  </si>
  <si>
    <t>เงินเดือน (ฝ่ายประจำ)</t>
  </si>
  <si>
    <t>เงินเดือนพนักงาน</t>
  </si>
  <si>
    <t>220100</t>
  </si>
  <si>
    <t>เงินเพิ่มต่าง ๆ ของพนักงาน</t>
  </si>
  <si>
    <t>220200</t>
  </si>
  <si>
    <t>เงินประจำตำแหน่ง</t>
  </si>
  <si>
    <t>220300</t>
  </si>
  <si>
    <t>ค่าตอบแทนพนักงานจ้าง</t>
  </si>
  <si>
    <t>220700</t>
  </si>
  <si>
    <t>เงินเพิ่มต่าง ๆของพนักงานจ้าง</t>
  </si>
  <si>
    <t>220800</t>
  </si>
  <si>
    <t>เงินเดือนพนักงานถ่ายโอน</t>
  </si>
  <si>
    <t>221000</t>
  </si>
  <si>
    <t>เงินอุดหนุนระบุวัตถุประสงค์/เฉพาะกิจ</t>
  </si>
  <si>
    <t>ค่าตอบแทน</t>
  </si>
  <si>
    <t>ค่าเช่าบ้าน</t>
  </si>
  <si>
    <t>310400</t>
  </si>
  <si>
    <t>เงินช่วยเหลือการศึกษาบุตร</t>
  </si>
  <si>
    <t>310500</t>
  </si>
  <si>
    <t>ค่าใช้สอย</t>
  </si>
  <si>
    <t>รายจ่ายเพื่อให้ได้มาซึ่งบริการ</t>
  </si>
  <si>
    <t>320100</t>
  </si>
  <si>
    <t>รายจ่ายเกี่ยวเนื่องกับการปฏิบัติราชการที่ไม่เข้าลักษณะรายจ่ายหมวดอื่นๆ</t>
  </si>
  <si>
    <t>320300</t>
  </si>
  <si>
    <t>ค่าวัสดุ</t>
  </si>
  <si>
    <t>วัสดุสำนักงาน</t>
  </si>
  <si>
    <t>330100</t>
  </si>
  <si>
    <t>วัสดุเชื้อเพลิงและหล่อลื่น</t>
  </si>
  <si>
    <t>330800</t>
  </si>
  <si>
    <t>ค่าสาธารณูปโภค</t>
  </si>
  <si>
    <t>ค่าไฟฟ้า</t>
  </si>
  <si>
    <t>340100</t>
  </si>
  <si>
    <t>ค่าบริการโทรศัพท์</t>
  </si>
  <si>
    <t>340300</t>
  </si>
  <si>
    <t>ค่าบริการไปรษณีย์</t>
  </si>
  <si>
    <t>340400</t>
  </si>
  <si>
    <t>ค่าบริการสื่อสารและโทรคมนาคม</t>
  </si>
  <si>
    <t>340500</t>
  </si>
  <si>
    <t>เงินอุดหนุน</t>
  </si>
  <si>
    <t>เงินอุดหนุนส่วนราชการ</t>
  </si>
  <si>
    <t>610200</t>
  </si>
  <si>
    <t>รวมทั้งสิ้นเดือนนี้</t>
  </si>
  <si>
    <t>วัสดุไฟฟ้าและวิทยุ</t>
  </si>
  <si>
    <t>วัสดุคอมพิวเตอร์</t>
  </si>
  <si>
    <t>ค่าอาหารเสริมนม</t>
  </si>
  <si>
    <t>ประจำเดือน ไตรมาสที่ 1 (ต.ค.-ธ.ค. 59)  ปีงบประมาณ   พ.ศ. 2560</t>
  </si>
</sst>
</file>

<file path=xl/styles.xml><?xml version="1.0" encoding="utf-8"?>
<styleSheet xmlns="http://schemas.openxmlformats.org/spreadsheetml/2006/main">
  <numFmts count="1">
    <numFmt numFmtId="187" formatCode="[$-1041E]#,##0.00;\(#,##0.00\);&quot;-&quot;"/>
  </numFmts>
  <fonts count="11">
    <font>
      <sz val="11"/>
      <color rgb="FF000000"/>
      <name val="Tahoma"/>
      <family val="2"/>
      <scheme val="minor"/>
    </font>
    <font>
      <sz val="11"/>
      <color rgb="FF000000"/>
      <name val="Tahoma"/>
      <family val="2"/>
      <scheme val="minor"/>
    </font>
    <font>
      <b/>
      <sz val="12"/>
      <color rgb="FF000000"/>
      <name val="TH SarabunIT๙"/>
      <family val="2"/>
    </font>
    <font>
      <sz val="12"/>
      <color rgb="FF000000"/>
      <name val="TH SarabunIT๙"/>
      <family val="2"/>
    </font>
    <font>
      <sz val="14"/>
      <color rgb="FF000000"/>
      <name val="TH SarabunIT๙"/>
      <family val="2"/>
    </font>
    <font>
      <sz val="14"/>
      <name val="TH SarabunIT๙"/>
      <family val="2"/>
    </font>
    <font>
      <b/>
      <sz val="14"/>
      <color rgb="FF000000"/>
      <name val="TH SarabunIT๙"/>
      <family val="2"/>
    </font>
    <font>
      <b/>
      <sz val="14"/>
      <color rgb="FF483D8B"/>
      <name val="TH SarabunIT๙"/>
      <family val="2"/>
    </font>
    <font>
      <sz val="12"/>
      <name val="TH SarabunIT๙"/>
      <family val="2"/>
    </font>
    <font>
      <b/>
      <sz val="14"/>
      <name val="TH SarabunIT๙"/>
      <family val="2"/>
    </font>
    <font>
      <b/>
      <sz val="1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A9A9A9"/>
        <bgColor rgb="FFA9A9A9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D3D3D3"/>
      </bottom>
      <diagonal/>
    </border>
    <border>
      <left/>
      <right style="thin">
        <color rgb="FFA9A9A9"/>
      </right>
      <top style="thin">
        <color rgb="FFA9A9A9"/>
      </top>
      <bottom style="thin">
        <color rgb="FFD3D3D3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/>
      <bottom/>
      <diagonal/>
    </border>
    <border>
      <left/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D3D3D3"/>
      </top>
      <bottom style="thin">
        <color rgb="FFA9A9A9"/>
      </bottom>
      <diagonal/>
    </border>
    <border>
      <left/>
      <right style="thin">
        <color rgb="FFA9A9A9"/>
      </right>
      <top style="thin">
        <color rgb="FFD3D3D3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 style="thin">
        <color rgb="FFD3D3D3"/>
      </bottom>
      <diagonal/>
    </border>
    <border>
      <left style="thin">
        <color rgb="FFA9A9A9"/>
      </left>
      <right/>
      <top/>
      <bottom style="thin">
        <color rgb="FFD3D3D3"/>
      </bottom>
      <diagonal/>
    </border>
    <border>
      <left style="thin">
        <color rgb="FFFFFFFF"/>
      </left>
      <right style="thin">
        <color rgb="FFFFFFFF"/>
      </right>
      <top style="thin">
        <color rgb="FFA9A9A9"/>
      </top>
      <bottom style="thin">
        <color rgb="FFA9A9A9"/>
      </bottom>
      <diagonal/>
    </border>
    <border>
      <left/>
      <right style="thin">
        <color rgb="FFFFFFFF"/>
      </right>
      <top style="thin">
        <color rgb="FFA9A9A9"/>
      </top>
      <bottom style="thin">
        <color rgb="FFA9A9A9"/>
      </bottom>
      <diagonal/>
    </border>
    <border>
      <left style="thin">
        <color rgb="FFFFFFFF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 style="thin">
        <color rgb="FFFFFFFF"/>
      </left>
      <right/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D3D3D3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 style="thin">
        <color rgb="FFD3D3D3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 applyFont="1" applyFill="1" applyBorder="1"/>
    <xf numFmtId="0" fontId="4" fillId="0" borderId="0" xfId="1" applyNumberFormat="1" applyFont="1" applyFill="1" applyBorder="1" applyAlignment="1">
      <alignment horizontal="left" vertical="top" wrapText="1" readingOrder="1"/>
    </xf>
    <xf numFmtId="0" fontId="5" fillId="0" borderId="0" xfId="0" applyFont="1" applyFill="1" applyBorder="1"/>
    <xf numFmtId="0" fontId="5" fillId="0" borderId="0" xfId="0" applyFont="1" applyFill="1" applyBorder="1"/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2" borderId="1" xfId="1" applyNumberFormat="1" applyFont="1" applyFill="1" applyBorder="1" applyAlignment="1">
      <alignment vertical="top" wrapText="1"/>
    </xf>
    <xf numFmtId="0" fontId="5" fillId="2" borderId="2" xfId="1" applyNumberFormat="1" applyFont="1" applyFill="1" applyBorder="1" applyAlignment="1">
      <alignment vertical="top" wrapText="1"/>
    </xf>
    <xf numFmtId="0" fontId="5" fillId="2" borderId="3" xfId="1" applyNumberFormat="1" applyFont="1" applyFill="1" applyBorder="1" applyAlignment="1">
      <alignment vertical="top" wrapText="1"/>
    </xf>
    <xf numFmtId="0" fontId="6" fillId="2" borderId="4" xfId="1" applyNumberFormat="1" applyFont="1" applyFill="1" applyBorder="1" applyAlignment="1">
      <alignment horizontal="center" vertical="center" wrapText="1" readingOrder="1"/>
    </xf>
    <xf numFmtId="0" fontId="5" fillId="0" borderId="5" xfId="1" applyNumberFormat="1" applyFont="1" applyFill="1" applyBorder="1" applyAlignment="1">
      <alignment vertical="top" wrapText="1"/>
    </xf>
    <xf numFmtId="0" fontId="6" fillId="2" borderId="4" xfId="1" applyNumberFormat="1" applyFont="1" applyFill="1" applyBorder="1" applyAlignment="1">
      <alignment horizontal="center" vertical="center" wrapText="1" readingOrder="1"/>
    </xf>
    <xf numFmtId="0" fontId="6" fillId="2" borderId="6" xfId="1" applyNumberFormat="1" applyFont="1" applyFill="1" applyBorder="1" applyAlignment="1">
      <alignment horizontal="center" vertical="center" wrapText="1" readingOrder="1"/>
    </xf>
    <xf numFmtId="0" fontId="5" fillId="2" borderId="7" xfId="1" applyNumberFormat="1" applyFont="1" applyFill="1" applyBorder="1" applyAlignment="1">
      <alignment vertical="top" wrapText="1"/>
    </xf>
    <xf numFmtId="0" fontId="5" fillId="2" borderId="0" xfId="1" applyNumberFormat="1" applyFont="1" applyFill="1" applyBorder="1" applyAlignment="1">
      <alignment vertical="top" wrapText="1"/>
    </xf>
    <xf numFmtId="0" fontId="5" fillId="2" borderId="8" xfId="1" applyNumberFormat="1" applyFont="1" applyFill="1" applyBorder="1" applyAlignment="1">
      <alignment vertical="top" wrapText="1"/>
    </xf>
    <xf numFmtId="0" fontId="6" fillId="2" borderId="9" xfId="1" applyNumberFormat="1" applyFont="1" applyFill="1" applyBorder="1" applyAlignment="1">
      <alignment horizontal="center" vertical="center" wrapText="1" readingOrder="1"/>
    </xf>
    <xf numFmtId="0" fontId="5" fillId="0" borderId="10" xfId="1" applyNumberFormat="1" applyFont="1" applyFill="1" applyBorder="1" applyAlignment="1">
      <alignment vertical="top" wrapText="1"/>
    </xf>
    <xf numFmtId="0" fontId="5" fillId="2" borderId="11" xfId="1" applyNumberFormat="1" applyFont="1" applyFill="1" applyBorder="1" applyAlignment="1">
      <alignment vertical="top" wrapText="1"/>
    </xf>
    <xf numFmtId="0" fontId="6" fillId="2" borderId="0" xfId="1" applyNumberFormat="1" applyFont="1" applyFill="1" applyBorder="1" applyAlignment="1">
      <alignment horizontal="left" vertical="center" wrapText="1" readingOrder="1"/>
    </xf>
    <xf numFmtId="0" fontId="5" fillId="2" borderId="0" xfId="1" applyNumberFormat="1" applyFont="1" applyFill="1" applyBorder="1" applyAlignment="1">
      <alignment vertical="top" wrapText="1"/>
    </xf>
    <xf numFmtId="0" fontId="5" fillId="2" borderId="12" xfId="1" applyNumberFormat="1" applyFont="1" applyFill="1" applyBorder="1" applyAlignment="1">
      <alignment vertical="top" wrapText="1"/>
    </xf>
    <xf numFmtId="0" fontId="5" fillId="0" borderId="13" xfId="1" applyNumberFormat="1" applyFont="1" applyFill="1" applyBorder="1" applyAlignment="1">
      <alignment vertical="top" wrapText="1"/>
    </xf>
    <xf numFmtId="0" fontId="5" fillId="2" borderId="15" xfId="1" applyNumberFormat="1" applyFont="1" applyFill="1" applyBorder="1" applyAlignment="1">
      <alignment vertical="top" wrapText="1"/>
    </xf>
    <xf numFmtId="0" fontId="4" fillId="2" borderId="4" xfId="1" applyNumberFormat="1" applyFont="1" applyFill="1" applyBorder="1" applyAlignment="1">
      <alignment horizontal="center" vertical="center" wrapText="1" readingOrder="1"/>
    </xf>
    <xf numFmtId="0" fontId="5" fillId="2" borderId="16" xfId="1" applyNumberFormat="1" applyFont="1" applyFill="1" applyBorder="1" applyAlignment="1">
      <alignment vertical="top" wrapText="1"/>
    </xf>
    <xf numFmtId="0" fontId="4" fillId="2" borderId="9" xfId="1" applyNumberFormat="1" applyFont="1" applyFill="1" applyBorder="1" applyAlignment="1">
      <alignment horizontal="center" vertical="center" wrapText="1" readingOrder="1"/>
    </xf>
    <xf numFmtId="0" fontId="5" fillId="2" borderId="12" xfId="1" applyNumberFormat="1" applyFont="1" applyFill="1" applyBorder="1" applyAlignment="1">
      <alignment vertical="top" wrapText="1"/>
    </xf>
    <xf numFmtId="0" fontId="5" fillId="2" borderId="14" xfId="1" applyNumberFormat="1" applyFont="1" applyFill="1" applyBorder="1" applyAlignment="1">
      <alignment vertical="top" wrapText="1"/>
    </xf>
    <xf numFmtId="0" fontId="5" fillId="2" borderId="13" xfId="1" applyNumberFormat="1" applyFont="1" applyFill="1" applyBorder="1" applyAlignment="1">
      <alignment vertical="top" wrapText="1"/>
    </xf>
    <xf numFmtId="0" fontId="4" fillId="3" borderId="6" xfId="1" applyNumberFormat="1" applyFont="1" applyFill="1" applyBorder="1" applyAlignment="1">
      <alignment vertical="top" wrapText="1" readingOrder="1"/>
    </xf>
    <xf numFmtId="0" fontId="4" fillId="0" borderId="6" xfId="1" applyNumberFormat="1" applyFont="1" applyFill="1" applyBorder="1" applyAlignment="1">
      <alignment vertical="top" wrapText="1" readingOrder="1"/>
    </xf>
    <xf numFmtId="0" fontId="4" fillId="4" borderId="18" xfId="1" applyNumberFormat="1" applyFont="1" applyFill="1" applyBorder="1" applyAlignment="1">
      <alignment vertical="top" wrapText="1" readingOrder="1"/>
    </xf>
    <xf numFmtId="0" fontId="4" fillId="0" borderId="18" xfId="1" applyNumberFormat="1" applyFont="1" applyFill="1" applyBorder="1" applyAlignment="1">
      <alignment vertical="top" wrapText="1" readingOrder="1"/>
    </xf>
    <xf numFmtId="0" fontId="5" fillId="0" borderId="19" xfId="1" applyNumberFormat="1" applyFont="1" applyFill="1" applyBorder="1" applyAlignment="1">
      <alignment vertical="top" wrapText="1"/>
    </xf>
    <xf numFmtId="0" fontId="4" fillId="0" borderId="20" xfId="1" applyNumberFormat="1" applyFont="1" applyFill="1" applyBorder="1" applyAlignment="1">
      <alignment horizontal="center" vertical="top" wrapText="1" readingOrder="1"/>
    </xf>
    <xf numFmtId="0" fontId="5" fillId="0" borderId="21" xfId="1" applyNumberFormat="1" applyFont="1" applyFill="1" applyBorder="1" applyAlignment="1">
      <alignment vertical="top" wrapText="1"/>
    </xf>
    <xf numFmtId="0" fontId="5" fillId="0" borderId="22" xfId="1" applyNumberFormat="1" applyFont="1" applyFill="1" applyBorder="1" applyAlignment="1">
      <alignment vertical="top" wrapText="1"/>
    </xf>
    <xf numFmtId="187" fontId="4" fillId="0" borderId="6" xfId="1" applyNumberFormat="1" applyFont="1" applyFill="1" applyBorder="1" applyAlignment="1">
      <alignment horizontal="right" vertical="top" wrapText="1" readingOrder="1"/>
    </xf>
    <xf numFmtId="187" fontId="4" fillId="0" borderId="22" xfId="1" applyNumberFormat="1" applyFont="1" applyFill="1" applyBorder="1" applyAlignment="1">
      <alignment horizontal="right" vertical="top" wrapText="1" readingOrder="1"/>
    </xf>
    <xf numFmtId="0" fontId="5" fillId="3" borderId="11" xfId="1" applyNumberFormat="1" applyFont="1" applyFill="1" applyBorder="1" applyAlignment="1">
      <alignment vertical="top" wrapText="1"/>
    </xf>
    <xf numFmtId="0" fontId="5" fillId="0" borderId="11" xfId="1" applyNumberFormat="1" applyFont="1" applyFill="1" applyBorder="1" applyAlignment="1">
      <alignment vertical="top" wrapText="1"/>
    </xf>
    <xf numFmtId="0" fontId="5" fillId="3" borderId="15" xfId="1" applyNumberFormat="1" applyFont="1" applyFill="1" applyBorder="1" applyAlignment="1">
      <alignment vertical="top" wrapText="1"/>
    </xf>
    <xf numFmtId="0" fontId="7" fillId="0" borderId="6" xfId="1" applyNumberFormat="1" applyFont="1" applyFill="1" applyBorder="1" applyAlignment="1">
      <alignment horizontal="right" vertical="center" wrapText="1" readingOrder="1"/>
    </xf>
    <xf numFmtId="187" fontId="7" fillId="0" borderId="6" xfId="1" applyNumberFormat="1" applyFont="1" applyFill="1" applyBorder="1" applyAlignment="1">
      <alignment horizontal="right" vertical="top" wrapText="1" readingOrder="1"/>
    </xf>
    <xf numFmtId="187" fontId="7" fillId="0" borderId="22" xfId="1" applyNumberFormat="1" applyFont="1" applyFill="1" applyBorder="1" applyAlignment="1">
      <alignment horizontal="right" vertical="top" wrapText="1" readingOrder="1"/>
    </xf>
    <xf numFmtId="0" fontId="5" fillId="0" borderId="15" xfId="1" applyNumberFormat="1" applyFont="1" applyFill="1" applyBorder="1" applyAlignment="1">
      <alignment vertical="top" wrapText="1"/>
    </xf>
    <xf numFmtId="187" fontId="4" fillId="0" borderId="23" xfId="1" applyNumberFormat="1" applyFont="1" applyFill="1" applyBorder="1" applyAlignment="1">
      <alignment vertical="top" wrapText="1" readingOrder="1"/>
    </xf>
    <xf numFmtId="187" fontId="7" fillId="0" borderId="23" xfId="1" applyNumberFormat="1" applyFont="1" applyFill="1" applyBorder="1" applyAlignment="1">
      <alignment vertical="top" wrapText="1" readingOrder="1"/>
    </xf>
    <xf numFmtId="0" fontId="4" fillId="3" borderId="11" xfId="1" applyNumberFormat="1" applyFont="1" applyFill="1" applyBorder="1" applyAlignment="1">
      <alignment vertical="top" wrapText="1" readingOrder="1"/>
    </xf>
    <xf numFmtId="0" fontId="4" fillId="0" borderId="11" xfId="1" applyNumberFormat="1" applyFont="1" applyFill="1" applyBorder="1" applyAlignment="1">
      <alignment vertical="top" wrapText="1" readingOrder="1"/>
    </xf>
    <xf numFmtId="0" fontId="4" fillId="0" borderId="22" xfId="1" applyNumberFormat="1" applyFont="1" applyFill="1" applyBorder="1" applyAlignment="1">
      <alignment vertical="top" wrapText="1" readingOrder="1"/>
    </xf>
    <xf numFmtId="0" fontId="4" fillId="0" borderId="6" xfId="1" applyNumberFormat="1" applyFont="1" applyFill="1" applyBorder="1" applyAlignment="1">
      <alignment vertical="top" wrapText="1" readingOrder="1"/>
    </xf>
    <xf numFmtId="0" fontId="5" fillId="0" borderId="21" xfId="1" applyNumberFormat="1" applyFont="1" applyFill="1" applyBorder="1" applyAlignment="1">
      <alignment vertical="top" wrapText="1"/>
    </xf>
    <xf numFmtId="0" fontId="5" fillId="0" borderId="22" xfId="1" applyNumberFormat="1" applyFont="1" applyFill="1" applyBorder="1" applyAlignment="1">
      <alignment vertical="top" wrapText="1"/>
    </xf>
    <xf numFmtId="0" fontId="4" fillId="0" borderId="24" xfId="1" applyNumberFormat="1" applyFont="1" applyFill="1" applyBorder="1" applyAlignment="1">
      <alignment horizontal="left" vertical="top" wrapText="1" readingOrder="1"/>
    </xf>
    <xf numFmtId="0" fontId="4" fillId="0" borderId="19" xfId="1" applyNumberFormat="1" applyFont="1" applyFill="1" applyBorder="1" applyAlignment="1">
      <alignment horizontal="left" vertical="top" wrapText="1" readingOrder="1"/>
    </xf>
    <xf numFmtId="0" fontId="5" fillId="0" borderId="23" xfId="1" applyNumberFormat="1" applyFont="1" applyFill="1" applyBorder="1" applyAlignment="1">
      <alignment horizontal="left" vertical="top" wrapText="1"/>
    </xf>
    <xf numFmtId="0" fontId="5" fillId="0" borderId="21" xfId="1" applyNumberFormat="1" applyFont="1" applyFill="1" applyBorder="1" applyAlignment="1">
      <alignment horizontal="left" vertical="top" wrapText="1"/>
    </xf>
    <xf numFmtId="0" fontId="4" fillId="0" borderId="21" xfId="1" applyNumberFormat="1" applyFont="1" applyFill="1" applyBorder="1" applyAlignment="1">
      <alignment horizontal="center" vertical="top" wrapText="1" readingOrder="1"/>
    </xf>
    <xf numFmtId="0" fontId="4" fillId="0" borderId="21" xfId="1" applyNumberFormat="1" applyFont="1" applyFill="1" applyBorder="1" applyAlignment="1">
      <alignment vertical="top" wrapText="1" readingOrder="1"/>
    </xf>
    <xf numFmtId="0" fontId="4" fillId="3" borderId="6" xfId="1" applyNumberFormat="1" applyFont="1" applyFill="1" applyBorder="1" applyAlignment="1">
      <alignment vertical="top" wrapText="1" readingOrder="1"/>
    </xf>
    <xf numFmtId="0" fontId="2" fillId="2" borderId="4" xfId="1" applyNumberFormat="1" applyFont="1" applyFill="1" applyBorder="1" applyAlignment="1">
      <alignment horizontal="center" vertical="center" wrapText="1" readingOrder="1"/>
    </xf>
    <xf numFmtId="0" fontId="8" fillId="2" borderId="11" xfId="1" applyNumberFormat="1" applyFont="1" applyFill="1" applyBorder="1" applyAlignment="1">
      <alignment vertical="top" wrapText="1"/>
    </xf>
    <xf numFmtId="0" fontId="3" fillId="2" borderId="4" xfId="1" applyNumberFormat="1" applyFont="1" applyFill="1" applyBorder="1" applyAlignment="1">
      <alignment horizontal="center" vertical="center" wrapText="1" readingOrder="1"/>
    </xf>
    <xf numFmtId="0" fontId="8" fillId="2" borderId="7" xfId="1" applyNumberFormat="1" applyFont="1" applyFill="1" applyBorder="1" applyAlignment="1">
      <alignment vertical="top" wrapText="1"/>
    </xf>
    <xf numFmtId="0" fontId="8" fillId="2" borderId="16" xfId="1" applyNumberFormat="1" applyFont="1" applyFill="1" applyBorder="1" applyAlignment="1">
      <alignment vertical="top" wrapText="1"/>
    </xf>
    <xf numFmtId="0" fontId="8" fillId="2" borderId="17" xfId="1" applyNumberFormat="1" applyFont="1" applyFill="1" applyBorder="1" applyAlignment="1">
      <alignment vertical="top" wrapText="1"/>
    </xf>
    <xf numFmtId="0" fontId="6" fillId="2" borderId="7" xfId="1" applyNumberFormat="1" applyFont="1" applyFill="1" applyBorder="1" applyAlignment="1">
      <alignment horizontal="center" wrapText="1" readingOrder="1"/>
    </xf>
    <xf numFmtId="0" fontId="6" fillId="2" borderId="0" xfId="1" applyNumberFormat="1" applyFont="1" applyFill="1" applyBorder="1" applyAlignment="1">
      <alignment horizontal="center" wrapText="1" readingOrder="1"/>
    </xf>
    <xf numFmtId="0" fontId="3" fillId="2" borderId="26" xfId="1" applyNumberFormat="1" applyFont="1" applyFill="1" applyBorder="1" applyAlignment="1">
      <alignment horizontal="center" vertical="center" wrapText="1" readingOrder="1"/>
    </xf>
    <xf numFmtId="0" fontId="3" fillId="2" borderId="11" xfId="1" applyNumberFormat="1" applyFont="1" applyFill="1" applyBorder="1" applyAlignment="1">
      <alignment horizontal="center" vertical="center" wrapText="1" readingOrder="1"/>
    </xf>
    <xf numFmtId="0" fontId="3" fillId="2" borderId="16" xfId="1" applyNumberFormat="1" applyFont="1" applyFill="1" applyBorder="1" applyAlignment="1">
      <alignment horizontal="center" vertical="center" wrapText="1" readingOrder="1"/>
    </xf>
    <xf numFmtId="0" fontId="9" fillId="5" borderId="25" xfId="1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vertical="center"/>
    </xf>
    <xf numFmtId="0" fontId="5" fillId="5" borderId="0" xfId="0" applyFont="1" applyFill="1" applyBorder="1"/>
    <xf numFmtId="0" fontId="5" fillId="5" borderId="10" xfId="1" applyNumberFormat="1" applyFont="1" applyFill="1" applyBorder="1" applyAlignment="1">
      <alignment vertical="top" wrapText="1"/>
    </xf>
    <xf numFmtId="0" fontId="5" fillId="5" borderId="27" xfId="1" quotePrefix="1" applyNumberFormat="1" applyFont="1" applyFill="1" applyBorder="1" applyAlignment="1">
      <alignment horizontal="center" vertical="center" wrapText="1"/>
    </xf>
    <xf numFmtId="0" fontId="5" fillId="5" borderId="15" xfId="1" applyNumberFormat="1" applyFont="1" applyFill="1" applyBorder="1" applyAlignment="1">
      <alignment horizontal="center" vertical="center" wrapText="1"/>
    </xf>
    <xf numFmtId="0" fontId="9" fillId="5" borderId="12" xfId="1" quotePrefix="1" applyNumberFormat="1" applyFont="1" applyFill="1" applyBorder="1" applyAlignment="1">
      <alignment horizontal="center" wrapText="1"/>
    </xf>
    <xf numFmtId="0" fontId="9" fillId="5" borderId="13" xfId="1" quotePrefix="1" applyNumberFormat="1" applyFont="1" applyFill="1" applyBorder="1" applyAlignment="1">
      <alignment horizontal="center" wrapText="1"/>
    </xf>
  </cellXfs>
  <cellStyles count="2">
    <cellStyle name="Normal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A9A9A9"/>
      <rgbColor rgb="00FFFFFF"/>
      <rgbColor rgb="00483D8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4"/>
  <sheetViews>
    <sheetView showGridLines="0" tabSelected="1" topLeftCell="B3" workbookViewId="0">
      <selection activeCell="O19" sqref="O19"/>
    </sheetView>
  </sheetViews>
  <sheetFormatPr defaultRowHeight="18.75"/>
  <cols>
    <col min="1" max="1" width="3.375" style="3" hidden="1" customWidth="1"/>
    <col min="2" max="2" width="10.375" style="3" customWidth="1"/>
    <col min="3" max="3" width="0.375" style="3" customWidth="1"/>
    <col min="4" max="4" width="1.625" style="3" customWidth="1"/>
    <col min="5" max="5" width="14.75" style="3" customWidth="1"/>
    <col min="6" max="6" width="7.125" style="3" hidden="1" customWidth="1"/>
    <col min="7" max="7" width="1.5" style="3" hidden="1" customWidth="1"/>
    <col min="8" max="8" width="2.625" style="3" hidden="1" customWidth="1"/>
    <col min="9" max="9" width="0.75" style="3" hidden="1" customWidth="1"/>
    <col min="10" max="10" width="5" style="3" hidden="1" customWidth="1"/>
    <col min="11" max="11" width="0.125" style="3" customWidth="1"/>
    <col min="12" max="12" width="13.125" style="3" customWidth="1"/>
    <col min="13" max="13" width="12.125" style="3" customWidth="1"/>
    <col min="14" max="14" width="12.375" style="3" customWidth="1"/>
    <col min="15" max="15" width="13.875" style="3" customWidth="1"/>
    <col min="16" max="16" width="12.625" style="3" customWidth="1"/>
    <col min="17" max="17" width="10" style="3" customWidth="1"/>
    <col min="18" max="18" width="9.375" style="3" customWidth="1"/>
    <col min="19" max="19" width="12.75" style="3" customWidth="1"/>
    <col min="20" max="20" width="12.25" style="3" customWidth="1"/>
    <col min="21" max="16384" width="9" style="3"/>
  </cols>
  <sheetData>
    <row r="1" spans="1:20" hidden="1">
      <c r="A1" s="1"/>
      <c r="B1" s="2"/>
      <c r="C1" s="2"/>
      <c r="D1" s="2"/>
      <c r="E1" s="2"/>
      <c r="F1" s="2"/>
      <c r="G1" s="2"/>
      <c r="H1" s="2"/>
    </row>
    <row r="2" spans="1:20" ht="15.4" hidden="1" customHeight="1"/>
    <row r="3" spans="1:20" ht="21.2" customHeight="1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21.2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8" customHeight="1">
      <c r="A5" s="5" t="s">
        <v>101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3.2" customHeight="1"/>
    <row r="7" spans="1:20" ht="63">
      <c r="A7" s="6"/>
      <c r="B7" s="7"/>
      <c r="C7" s="7"/>
      <c r="D7" s="7"/>
      <c r="E7" s="7"/>
      <c r="F7" s="7"/>
      <c r="G7" s="7"/>
      <c r="H7" s="7"/>
      <c r="I7" s="7"/>
      <c r="J7" s="7"/>
      <c r="K7" s="8"/>
      <c r="L7" s="9" t="s">
        <v>2</v>
      </c>
      <c r="M7" s="10"/>
      <c r="N7" s="73" t="s">
        <v>3</v>
      </c>
      <c r="O7" s="74"/>
      <c r="P7" s="11" t="s">
        <v>4</v>
      </c>
      <c r="Q7" s="62" t="s">
        <v>5</v>
      </c>
      <c r="R7" s="62" t="s">
        <v>6</v>
      </c>
      <c r="S7" s="11" t="s">
        <v>7</v>
      </c>
      <c r="T7" s="12" t="s">
        <v>8</v>
      </c>
    </row>
    <row r="8" spans="1:20" hidden="1">
      <c r="A8" s="13"/>
      <c r="B8" s="14"/>
      <c r="C8" s="14"/>
      <c r="D8" s="14"/>
      <c r="E8" s="14"/>
      <c r="F8" s="14"/>
      <c r="G8" s="14"/>
      <c r="H8" s="14"/>
      <c r="I8" s="14"/>
      <c r="J8" s="14"/>
      <c r="K8" s="15"/>
      <c r="L8" s="16" t="s">
        <v>9</v>
      </c>
      <c r="M8" s="17"/>
      <c r="N8" s="75"/>
      <c r="O8" s="76"/>
      <c r="P8" s="16" t="s">
        <v>11</v>
      </c>
      <c r="Q8" s="16" t="s">
        <v>12</v>
      </c>
      <c r="R8" s="16" t="s">
        <v>13</v>
      </c>
      <c r="S8" s="16" t="s">
        <v>14</v>
      </c>
      <c r="T8" s="18"/>
    </row>
    <row r="9" spans="1:20">
      <c r="A9" s="13"/>
      <c r="B9" s="14"/>
      <c r="C9" s="14"/>
      <c r="D9" s="14"/>
      <c r="E9" s="14"/>
      <c r="F9" s="14"/>
      <c r="G9" s="14"/>
      <c r="H9" s="19" t="s">
        <v>15</v>
      </c>
      <c r="I9" s="20"/>
      <c r="J9" s="20"/>
      <c r="K9" s="15"/>
      <c r="L9" s="21"/>
      <c r="M9" s="22"/>
      <c r="N9" s="79" t="s">
        <v>10</v>
      </c>
      <c r="O9" s="80"/>
      <c r="P9" s="21"/>
      <c r="Q9" s="23"/>
      <c r="R9" s="23"/>
      <c r="S9" s="23"/>
      <c r="T9" s="18"/>
    </row>
    <row r="10" spans="1:20" ht="14.25" customHeight="1">
      <c r="A10" s="13"/>
      <c r="B10" s="14"/>
      <c r="C10" s="14"/>
      <c r="D10" s="14"/>
      <c r="E10" s="14"/>
      <c r="F10" s="14"/>
      <c r="G10" s="14"/>
      <c r="H10" s="20"/>
      <c r="I10" s="20"/>
      <c r="J10" s="20"/>
      <c r="K10" s="15"/>
      <c r="L10" s="24" t="s">
        <v>16</v>
      </c>
      <c r="M10" s="24" t="s">
        <v>17</v>
      </c>
      <c r="N10" s="70" t="s">
        <v>18</v>
      </c>
      <c r="O10" s="64" t="s">
        <v>19</v>
      </c>
      <c r="P10" s="64" t="s">
        <v>20</v>
      </c>
      <c r="Q10" s="64" t="s">
        <v>21</v>
      </c>
      <c r="R10" s="64" t="s">
        <v>22</v>
      </c>
      <c r="S10" s="24" t="s">
        <v>23</v>
      </c>
      <c r="T10" s="18"/>
    </row>
    <row r="11" spans="1:20">
      <c r="A11" s="68" t="s">
        <v>24</v>
      </c>
      <c r="B11" s="69"/>
      <c r="C11" s="69"/>
      <c r="D11" s="69"/>
      <c r="E11" s="69"/>
      <c r="F11" s="14"/>
      <c r="G11" s="14"/>
      <c r="H11" s="14"/>
      <c r="I11" s="14"/>
      <c r="J11" s="14"/>
      <c r="K11" s="15"/>
      <c r="L11" s="18"/>
      <c r="M11" s="18"/>
      <c r="N11" s="71"/>
      <c r="O11" s="63"/>
      <c r="P11" s="65"/>
      <c r="Q11" s="63"/>
      <c r="R11" s="63"/>
      <c r="S11" s="18"/>
      <c r="T11" s="18"/>
    </row>
    <row r="12" spans="1:20" ht="20.25" customHeight="1">
      <c r="A12" s="68"/>
      <c r="B12" s="69"/>
      <c r="C12" s="69"/>
      <c r="D12" s="69"/>
      <c r="E12" s="69"/>
      <c r="F12" s="14"/>
      <c r="G12" s="14"/>
      <c r="H12" s="14"/>
      <c r="I12" s="14"/>
      <c r="J12" s="14"/>
      <c r="K12" s="15"/>
      <c r="L12" s="25"/>
      <c r="M12" s="25"/>
      <c r="N12" s="72"/>
      <c r="O12" s="66"/>
      <c r="P12" s="67"/>
      <c r="Q12" s="66"/>
      <c r="R12" s="66"/>
      <c r="S12" s="25"/>
      <c r="T12" s="18"/>
    </row>
    <row r="13" spans="1:20" ht="18.75" hidden="1" customHeight="1">
      <c r="A13" s="68"/>
      <c r="B13" s="69"/>
      <c r="C13" s="69"/>
      <c r="D13" s="69"/>
      <c r="E13" s="69"/>
      <c r="F13" s="14"/>
      <c r="G13" s="14"/>
      <c r="H13" s="14"/>
      <c r="I13" s="14"/>
      <c r="J13" s="14"/>
      <c r="K13" s="15"/>
      <c r="L13" s="26" t="s">
        <v>25</v>
      </c>
      <c r="M13" s="26" t="s">
        <v>26</v>
      </c>
      <c r="N13" s="77" t="s">
        <v>27</v>
      </c>
      <c r="O13" s="26" t="s">
        <v>28</v>
      </c>
      <c r="P13" s="26" t="s">
        <v>29</v>
      </c>
      <c r="Q13" s="26" t="s">
        <v>30</v>
      </c>
      <c r="R13" s="26" t="s">
        <v>31</v>
      </c>
      <c r="S13" s="26" t="s">
        <v>32</v>
      </c>
      <c r="T13" s="18"/>
    </row>
    <row r="14" spans="1:20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3"/>
      <c r="M14" s="23"/>
      <c r="N14" s="78"/>
      <c r="O14" s="23"/>
      <c r="P14" s="21"/>
      <c r="Q14" s="23"/>
      <c r="R14" s="23"/>
      <c r="S14" s="23"/>
      <c r="T14" s="23"/>
    </row>
    <row r="15" spans="1:20" ht="18.75" customHeight="1">
      <c r="A15" s="30" t="s">
        <v>33</v>
      </c>
      <c r="B15" s="31" t="s">
        <v>23</v>
      </c>
      <c r="C15" s="32" t="s">
        <v>33</v>
      </c>
      <c r="D15" s="33" t="s">
        <v>34</v>
      </c>
      <c r="E15" s="34"/>
      <c r="F15" s="35" t="s">
        <v>35</v>
      </c>
      <c r="G15" s="31" t="s">
        <v>36</v>
      </c>
      <c r="H15" s="36"/>
      <c r="I15" s="36"/>
      <c r="J15" s="36"/>
      <c r="K15" s="37"/>
      <c r="L15" s="38">
        <v>0</v>
      </c>
      <c r="M15" s="38">
        <v>0</v>
      </c>
      <c r="N15" s="39"/>
      <c r="O15" s="38">
        <v>0</v>
      </c>
      <c r="P15" s="38">
        <v>0</v>
      </c>
      <c r="Q15" s="38">
        <v>0</v>
      </c>
      <c r="R15" s="38">
        <v>0</v>
      </c>
      <c r="S15" s="38">
        <f>11095+11095</f>
        <v>22190</v>
      </c>
      <c r="T15" s="38">
        <f>SUM(L15:S15)</f>
        <v>22190</v>
      </c>
    </row>
    <row r="16" spans="1:20" ht="18.75" customHeight="1">
      <c r="A16" s="40"/>
      <c r="B16" s="41"/>
      <c r="C16" s="32" t="s">
        <v>33</v>
      </c>
      <c r="D16" s="33" t="s">
        <v>37</v>
      </c>
      <c r="E16" s="34"/>
      <c r="F16" s="35" t="s">
        <v>38</v>
      </c>
      <c r="G16" s="31" t="s">
        <v>36</v>
      </c>
      <c r="H16" s="36"/>
      <c r="I16" s="36"/>
      <c r="J16" s="36"/>
      <c r="K16" s="37"/>
      <c r="L16" s="38">
        <v>0</v>
      </c>
      <c r="M16" s="38">
        <v>0</v>
      </c>
      <c r="N16" s="39"/>
      <c r="O16" s="38">
        <v>0</v>
      </c>
      <c r="P16" s="38">
        <v>0</v>
      </c>
      <c r="Q16" s="38">
        <v>0</v>
      </c>
      <c r="R16" s="38">
        <v>0</v>
      </c>
      <c r="S16" s="38">
        <f>1415500+754300+101600</f>
        <v>2271400</v>
      </c>
      <c r="T16" s="38">
        <f t="shared" ref="T16:T19" si="0">SUM(L16:S16)</f>
        <v>2271400</v>
      </c>
    </row>
    <row r="17" spans="1:20" ht="18.75" customHeight="1">
      <c r="A17" s="40"/>
      <c r="B17" s="41"/>
      <c r="C17" s="32" t="s">
        <v>33</v>
      </c>
      <c r="D17" s="33" t="s">
        <v>39</v>
      </c>
      <c r="E17" s="34"/>
      <c r="F17" s="35" t="s">
        <v>40</v>
      </c>
      <c r="G17" s="31" t="s">
        <v>36</v>
      </c>
      <c r="H17" s="36"/>
      <c r="I17" s="36"/>
      <c r="J17" s="36"/>
      <c r="K17" s="37"/>
      <c r="L17" s="38">
        <v>0</v>
      </c>
      <c r="M17" s="38">
        <v>0</v>
      </c>
      <c r="N17" s="39"/>
      <c r="O17" s="38">
        <v>0</v>
      </c>
      <c r="P17" s="38">
        <v>0</v>
      </c>
      <c r="Q17" s="38">
        <v>0</v>
      </c>
      <c r="R17" s="38">
        <v>0</v>
      </c>
      <c r="S17" s="38">
        <f>368800+216800+64800</f>
        <v>650400</v>
      </c>
      <c r="T17" s="38">
        <f t="shared" si="0"/>
        <v>650400</v>
      </c>
    </row>
    <row r="18" spans="1:20" ht="18.75" customHeight="1">
      <c r="A18" s="40"/>
      <c r="B18" s="41"/>
      <c r="C18" s="32" t="s">
        <v>33</v>
      </c>
      <c r="D18" s="33" t="s">
        <v>41</v>
      </c>
      <c r="E18" s="34"/>
      <c r="F18" s="35" t="s">
        <v>42</v>
      </c>
      <c r="G18" s="31" t="s">
        <v>36</v>
      </c>
      <c r="H18" s="36"/>
      <c r="I18" s="36"/>
      <c r="J18" s="36"/>
      <c r="K18" s="37"/>
      <c r="L18" s="38">
        <v>0</v>
      </c>
      <c r="M18" s="38">
        <v>0</v>
      </c>
      <c r="N18" s="39"/>
      <c r="O18" s="38">
        <v>0</v>
      </c>
      <c r="P18" s="38">
        <v>0</v>
      </c>
      <c r="Q18" s="38">
        <v>0</v>
      </c>
      <c r="R18" s="38">
        <v>0</v>
      </c>
      <c r="S18" s="38">
        <f>27500+27500+27500</f>
        <v>82500</v>
      </c>
      <c r="T18" s="38">
        <f t="shared" si="0"/>
        <v>82500</v>
      </c>
    </row>
    <row r="19" spans="1:20" ht="18.75" customHeight="1">
      <c r="A19" s="40"/>
      <c r="B19" s="41"/>
      <c r="C19" s="32" t="s">
        <v>33</v>
      </c>
      <c r="D19" s="33" t="s">
        <v>43</v>
      </c>
      <c r="E19" s="34"/>
      <c r="F19" s="35" t="s">
        <v>44</v>
      </c>
      <c r="G19" s="31" t="s">
        <v>36</v>
      </c>
      <c r="H19" s="36"/>
      <c r="I19" s="36"/>
      <c r="J19" s="36"/>
      <c r="K19" s="37"/>
      <c r="L19" s="38">
        <v>0</v>
      </c>
      <c r="M19" s="38">
        <v>0</v>
      </c>
      <c r="N19" s="39"/>
      <c r="O19" s="38">
        <v>0</v>
      </c>
      <c r="P19" s="38">
        <v>0</v>
      </c>
      <c r="Q19" s="38">
        <v>0</v>
      </c>
      <c r="R19" s="38">
        <v>0</v>
      </c>
      <c r="S19" s="38">
        <v>320000</v>
      </c>
      <c r="T19" s="38">
        <f t="shared" si="0"/>
        <v>320000</v>
      </c>
    </row>
    <row r="20" spans="1:20" ht="18.75" customHeight="1">
      <c r="A20" s="42"/>
      <c r="B20" s="43" t="s">
        <v>8</v>
      </c>
      <c r="C20" s="36"/>
      <c r="D20" s="36"/>
      <c r="E20" s="36"/>
      <c r="F20" s="36"/>
      <c r="G20" s="36"/>
      <c r="H20" s="36"/>
      <c r="I20" s="36"/>
      <c r="J20" s="36"/>
      <c r="K20" s="37"/>
      <c r="L20" s="44">
        <f>SUM(L15:L19)</f>
        <v>0</v>
      </c>
      <c r="M20" s="44">
        <v>0</v>
      </c>
      <c r="N20" s="45"/>
      <c r="O20" s="44">
        <v>0</v>
      </c>
      <c r="P20" s="44">
        <v>0</v>
      </c>
      <c r="Q20" s="44">
        <v>0</v>
      </c>
      <c r="R20" s="44">
        <v>0</v>
      </c>
      <c r="S20" s="44">
        <f>SUM(S15:S19)</f>
        <v>3346490</v>
      </c>
      <c r="T20" s="44">
        <f>SUM(T15:T19)</f>
        <v>3346490</v>
      </c>
    </row>
    <row r="21" spans="1:20" ht="21.75" customHeight="1">
      <c r="A21" s="30" t="s">
        <v>33</v>
      </c>
      <c r="B21" s="31" t="s">
        <v>45</v>
      </c>
      <c r="C21" s="32" t="s">
        <v>33</v>
      </c>
      <c r="D21" s="33" t="s">
        <v>46</v>
      </c>
      <c r="E21" s="34"/>
      <c r="F21" s="35" t="s">
        <v>47</v>
      </c>
      <c r="G21" s="31" t="s">
        <v>36</v>
      </c>
      <c r="H21" s="36"/>
      <c r="I21" s="36"/>
      <c r="J21" s="36"/>
      <c r="K21" s="37"/>
      <c r="L21" s="38">
        <f>57960+57960+57960</f>
        <v>173880</v>
      </c>
      <c r="M21" s="38">
        <v>0</v>
      </c>
      <c r="N21" s="39"/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57960</v>
      </c>
    </row>
    <row r="22" spans="1:20" ht="37.5">
      <c r="A22" s="40"/>
      <c r="B22" s="41"/>
      <c r="C22" s="32" t="s">
        <v>33</v>
      </c>
      <c r="D22" s="33" t="s">
        <v>48</v>
      </c>
      <c r="E22" s="34"/>
      <c r="F22" s="35" t="s">
        <v>49</v>
      </c>
      <c r="G22" s="31" t="s">
        <v>36</v>
      </c>
      <c r="H22" s="36"/>
      <c r="I22" s="36"/>
      <c r="J22" s="36"/>
      <c r="K22" s="37"/>
      <c r="L22" s="38">
        <f>10000+10000+10000</f>
        <v>30000</v>
      </c>
      <c r="M22" s="38">
        <v>0</v>
      </c>
      <c r="N22" s="39"/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10000</v>
      </c>
    </row>
    <row r="23" spans="1:20" ht="37.5">
      <c r="A23" s="40"/>
      <c r="B23" s="41"/>
      <c r="C23" s="32" t="s">
        <v>33</v>
      </c>
      <c r="D23" s="33" t="s">
        <v>50</v>
      </c>
      <c r="E23" s="34"/>
      <c r="F23" s="35" t="s">
        <v>51</v>
      </c>
      <c r="G23" s="31" t="s">
        <v>36</v>
      </c>
      <c r="H23" s="36"/>
      <c r="I23" s="36"/>
      <c r="J23" s="36"/>
      <c r="K23" s="37"/>
      <c r="L23" s="38">
        <v>30000</v>
      </c>
      <c r="M23" s="38">
        <v>0</v>
      </c>
      <c r="N23" s="39"/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10000</v>
      </c>
    </row>
    <row r="24" spans="1:20" ht="37.5">
      <c r="A24" s="40"/>
      <c r="B24" s="41"/>
      <c r="C24" s="32" t="s">
        <v>33</v>
      </c>
      <c r="D24" s="33" t="s">
        <v>52</v>
      </c>
      <c r="E24" s="34"/>
      <c r="F24" s="35" t="s">
        <v>53</v>
      </c>
      <c r="G24" s="31" t="s">
        <v>36</v>
      </c>
      <c r="H24" s="36"/>
      <c r="I24" s="36"/>
      <c r="J24" s="36"/>
      <c r="K24" s="37"/>
      <c r="L24" s="38">
        <f>16560+16560+16560</f>
        <v>49680</v>
      </c>
      <c r="M24" s="38">
        <v>0</v>
      </c>
      <c r="N24" s="39"/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16560</v>
      </c>
    </row>
    <row r="25" spans="1:20" ht="37.5">
      <c r="A25" s="40"/>
      <c r="B25" s="41"/>
      <c r="C25" s="32" t="s">
        <v>33</v>
      </c>
      <c r="D25" s="33" t="s">
        <v>54</v>
      </c>
      <c r="E25" s="34"/>
      <c r="F25" s="35" t="s">
        <v>55</v>
      </c>
      <c r="G25" s="31" t="s">
        <v>36</v>
      </c>
      <c r="H25" s="36"/>
      <c r="I25" s="36"/>
      <c r="J25" s="36"/>
      <c r="K25" s="37"/>
      <c r="L25" s="38">
        <f>124200+124200+124200</f>
        <v>372600</v>
      </c>
      <c r="M25" s="38">
        <v>0</v>
      </c>
      <c r="N25" s="39"/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124200</v>
      </c>
    </row>
    <row r="26" spans="1:20">
      <c r="A26" s="40"/>
      <c r="B26" s="46"/>
      <c r="C26" s="43" t="s">
        <v>8</v>
      </c>
      <c r="D26" s="36"/>
      <c r="E26" s="36"/>
      <c r="F26" s="36"/>
      <c r="G26" s="36"/>
      <c r="H26" s="36"/>
      <c r="I26" s="36"/>
      <c r="J26" s="36"/>
      <c r="K26" s="37"/>
      <c r="L26" s="44">
        <f>SUM(L21:L25)</f>
        <v>656160</v>
      </c>
      <c r="M26" s="44">
        <f>SUM(M21:M25)</f>
        <v>0</v>
      </c>
      <c r="N26" s="44">
        <f t="shared" ref="N26" si="1">SUM(N21:N25)</f>
        <v>0</v>
      </c>
      <c r="O26" s="44">
        <f>SUM(O21:O25)</f>
        <v>0</v>
      </c>
      <c r="P26" s="44">
        <f ca="1">SUM(P21:P26)</f>
        <v>0</v>
      </c>
      <c r="Q26" s="44">
        <f>SUM(Q21:Q25)</f>
        <v>0</v>
      </c>
      <c r="R26" s="44">
        <f>SUM(R21:R25)</f>
        <v>0</v>
      </c>
      <c r="S26" s="44">
        <f>SUM(S21:S25)</f>
        <v>0</v>
      </c>
      <c r="T26" s="44">
        <f>SUM(T21:T25)</f>
        <v>218720</v>
      </c>
    </row>
    <row r="27" spans="1:20" ht="21" customHeight="1">
      <c r="A27" s="30" t="s">
        <v>33</v>
      </c>
      <c r="B27" s="31" t="s">
        <v>56</v>
      </c>
      <c r="C27" s="32" t="s">
        <v>33</v>
      </c>
      <c r="D27" s="33" t="s">
        <v>57</v>
      </c>
      <c r="E27" s="34"/>
      <c r="F27" s="35" t="s">
        <v>58</v>
      </c>
      <c r="G27" s="31" t="s">
        <v>36</v>
      </c>
      <c r="H27" s="36"/>
      <c r="I27" s="36"/>
      <c r="J27" s="36"/>
      <c r="K27" s="37"/>
      <c r="L27" s="38">
        <f>196630+239380+196630</f>
        <v>632640</v>
      </c>
      <c r="M27" s="38">
        <f>69190*3</f>
        <v>207570</v>
      </c>
      <c r="N27" s="47">
        <f>23080*3</f>
        <v>69240</v>
      </c>
      <c r="O27" s="38">
        <f>60160*3</f>
        <v>180480</v>
      </c>
      <c r="P27" s="47">
        <f>42410*3</f>
        <v>127230</v>
      </c>
      <c r="Q27" s="38">
        <v>0</v>
      </c>
      <c r="R27" s="38">
        <v>0</v>
      </c>
      <c r="S27" s="38">
        <v>0</v>
      </c>
      <c r="T27" s="38">
        <v>391470</v>
      </c>
    </row>
    <row r="28" spans="1:20" ht="37.5" customHeight="1">
      <c r="A28" s="40"/>
      <c r="B28" s="41"/>
      <c r="C28" s="32" t="s">
        <v>33</v>
      </c>
      <c r="D28" s="33" t="s">
        <v>59</v>
      </c>
      <c r="E28" s="34"/>
      <c r="F28" s="35" t="s">
        <v>60</v>
      </c>
      <c r="G28" s="31" t="s">
        <v>36</v>
      </c>
      <c r="H28" s="36"/>
      <c r="I28" s="36"/>
      <c r="J28" s="36"/>
      <c r="K28" s="37"/>
      <c r="L28" s="38">
        <f>815+815+815</f>
        <v>2445</v>
      </c>
      <c r="M28" s="38">
        <v>0</v>
      </c>
      <c r="N28" s="39"/>
      <c r="O28" s="38">
        <v>0</v>
      </c>
      <c r="P28" s="47">
        <f>555*3</f>
        <v>1665</v>
      </c>
      <c r="Q28" s="38">
        <v>0</v>
      </c>
      <c r="R28" s="38">
        <v>0</v>
      </c>
      <c r="S28" s="38">
        <v>0</v>
      </c>
      <c r="T28" s="38">
        <v>1370</v>
      </c>
    </row>
    <row r="29" spans="1:20" ht="21" customHeight="1">
      <c r="A29" s="40"/>
      <c r="B29" s="41"/>
      <c r="C29" s="32" t="s">
        <v>33</v>
      </c>
      <c r="D29" s="33" t="s">
        <v>61</v>
      </c>
      <c r="E29" s="34"/>
      <c r="F29" s="35" t="s">
        <v>62</v>
      </c>
      <c r="G29" s="31" t="s">
        <v>36</v>
      </c>
      <c r="H29" s="36"/>
      <c r="I29" s="36"/>
      <c r="J29" s="36"/>
      <c r="K29" s="37"/>
      <c r="L29" s="38">
        <f>15500*3</f>
        <v>46500</v>
      </c>
      <c r="M29" s="38">
        <f>1500*3</f>
        <v>4500</v>
      </c>
      <c r="N29" s="39"/>
      <c r="O29" s="38">
        <v>0</v>
      </c>
      <c r="P29" s="47">
        <f>3500*3</f>
        <v>10500</v>
      </c>
      <c r="Q29" s="38">
        <v>0</v>
      </c>
      <c r="R29" s="38">
        <v>0</v>
      </c>
      <c r="S29" s="38">
        <v>0</v>
      </c>
      <c r="T29" s="38">
        <v>20500</v>
      </c>
    </row>
    <row r="30" spans="1:20" ht="21" customHeight="1">
      <c r="A30" s="40"/>
      <c r="B30" s="41"/>
      <c r="C30" s="32" t="s">
        <v>33</v>
      </c>
      <c r="D30" s="33" t="s">
        <v>63</v>
      </c>
      <c r="E30" s="34"/>
      <c r="F30" s="35" t="s">
        <v>64</v>
      </c>
      <c r="G30" s="31" t="s">
        <v>36</v>
      </c>
      <c r="H30" s="36"/>
      <c r="I30" s="36"/>
      <c r="J30" s="36"/>
      <c r="K30" s="37"/>
      <c r="L30" s="38">
        <f>119740+45000+82370</f>
        <v>247110</v>
      </c>
      <c r="M30" s="38">
        <f>80460+9000+39479.68</f>
        <v>128939.68</v>
      </c>
      <c r="N30" s="47">
        <f>9000*3</f>
        <v>27000</v>
      </c>
      <c r="O30" s="38">
        <f>48880+24440</f>
        <v>73320</v>
      </c>
      <c r="P30" s="47">
        <f>70520+9000+39760</f>
        <v>119280</v>
      </c>
      <c r="Q30" s="38">
        <v>0</v>
      </c>
      <c r="R30" s="38">
        <v>0</v>
      </c>
      <c r="S30" s="38">
        <v>0</v>
      </c>
      <c r="T30" s="38">
        <v>328600</v>
      </c>
    </row>
    <row r="31" spans="1:20" ht="37.5" customHeight="1">
      <c r="A31" s="40"/>
      <c r="B31" s="41"/>
      <c r="C31" s="32" t="s">
        <v>33</v>
      </c>
      <c r="D31" s="33" t="s">
        <v>65</v>
      </c>
      <c r="E31" s="34"/>
      <c r="F31" s="35" t="s">
        <v>66</v>
      </c>
      <c r="G31" s="31" t="s">
        <v>36</v>
      </c>
      <c r="H31" s="36"/>
      <c r="I31" s="36"/>
      <c r="J31" s="36"/>
      <c r="K31" s="37"/>
      <c r="L31" s="38">
        <f>9970+5000+7485</f>
        <v>22455</v>
      </c>
      <c r="M31" s="38">
        <f>7040+1000+3699.19</f>
        <v>11739.19</v>
      </c>
      <c r="N31" s="47">
        <f>1000*3</f>
        <v>3000</v>
      </c>
      <c r="O31" s="38">
        <f>4260+2130</f>
        <v>6390</v>
      </c>
      <c r="P31" s="47">
        <f>13000+1000+7000</f>
        <v>21000</v>
      </c>
      <c r="Q31" s="38">
        <v>0</v>
      </c>
      <c r="R31" s="38">
        <v>0</v>
      </c>
      <c r="S31" s="38">
        <v>0</v>
      </c>
      <c r="T31" s="38">
        <v>35270</v>
      </c>
    </row>
    <row r="32" spans="1:20" ht="36" customHeight="1">
      <c r="A32" s="40"/>
      <c r="B32" s="41"/>
      <c r="C32" s="32" t="s">
        <v>33</v>
      </c>
      <c r="D32" s="33" t="s">
        <v>67</v>
      </c>
      <c r="E32" s="34"/>
      <c r="F32" s="35" t="s">
        <v>68</v>
      </c>
      <c r="G32" s="31" t="s">
        <v>69</v>
      </c>
      <c r="H32" s="36"/>
      <c r="I32" s="36"/>
      <c r="J32" s="36"/>
      <c r="K32" s="37"/>
      <c r="L32" s="38">
        <v>0</v>
      </c>
      <c r="M32" s="38">
        <v>0</v>
      </c>
      <c r="N32" s="47">
        <v>16644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16644</v>
      </c>
    </row>
    <row r="33" spans="1:20" ht="19.5" customHeight="1">
      <c r="A33" s="40"/>
      <c r="B33" s="46"/>
      <c r="C33" s="43" t="s">
        <v>8</v>
      </c>
      <c r="D33" s="36"/>
      <c r="E33" s="36"/>
      <c r="F33" s="36"/>
      <c r="G33" s="36"/>
      <c r="H33" s="36"/>
      <c r="I33" s="36"/>
      <c r="J33" s="36"/>
      <c r="K33" s="37"/>
      <c r="L33" s="44">
        <f>SUM(L27:L32)</f>
        <v>951150</v>
      </c>
      <c r="M33" s="44">
        <f>SUM(M27:M32)</f>
        <v>352748.87</v>
      </c>
      <c r="N33" s="48">
        <f>SUM(N27:N32)</f>
        <v>115884</v>
      </c>
      <c r="O33" s="44">
        <f>SUM(O27:O32)</f>
        <v>260190</v>
      </c>
      <c r="P33" s="48">
        <f>SUM(P27:P32)</f>
        <v>279675</v>
      </c>
      <c r="Q33" s="44">
        <v>0</v>
      </c>
      <c r="R33" s="44">
        <v>0</v>
      </c>
      <c r="S33" s="44">
        <v>0</v>
      </c>
      <c r="T33" s="44">
        <f>SUM(T27:T32)</f>
        <v>793854</v>
      </c>
    </row>
    <row r="34" spans="1:20" ht="24" customHeight="1">
      <c r="A34" s="30" t="s">
        <v>33</v>
      </c>
      <c r="B34" s="31" t="s">
        <v>70</v>
      </c>
      <c r="C34" s="32" t="s">
        <v>33</v>
      </c>
      <c r="D34" s="33" t="s">
        <v>71</v>
      </c>
      <c r="E34" s="34"/>
      <c r="F34" s="35" t="s">
        <v>72</v>
      </c>
      <c r="G34" s="31" t="s">
        <v>36</v>
      </c>
      <c r="H34" s="36"/>
      <c r="I34" s="36"/>
      <c r="J34" s="36"/>
      <c r="K34" s="37"/>
      <c r="L34" s="38">
        <f>26933+20800</f>
        <v>47733</v>
      </c>
      <c r="M34" s="38">
        <f>9000+9000</f>
        <v>18000</v>
      </c>
      <c r="N34" s="47">
        <f>3000+3000</f>
        <v>6000</v>
      </c>
      <c r="O34" s="38">
        <v>0</v>
      </c>
      <c r="P34" s="47">
        <f>1500+1500</f>
        <v>3000</v>
      </c>
      <c r="Q34" s="38">
        <v>0</v>
      </c>
      <c r="R34" s="38">
        <v>0</v>
      </c>
      <c r="S34" s="38">
        <v>0</v>
      </c>
      <c r="T34" s="38">
        <v>40433</v>
      </c>
    </row>
    <row r="35" spans="1:20" ht="37.5">
      <c r="A35" s="40"/>
      <c r="B35" s="41"/>
      <c r="C35" s="32" t="s">
        <v>33</v>
      </c>
      <c r="D35" s="33" t="s">
        <v>73</v>
      </c>
      <c r="E35" s="34"/>
      <c r="F35" s="35" t="s">
        <v>74</v>
      </c>
      <c r="G35" s="31" t="s">
        <v>36</v>
      </c>
      <c r="H35" s="36"/>
      <c r="I35" s="36"/>
      <c r="J35" s="36"/>
      <c r="K35" s="37"/>
      <c r="L35" s="38">
        <v>6410</v>
      </c>
      <c r="M35" s="38">
        <v>0</v>
      </c>
      <c r="N35" s="39"/>
      <c r="O35" s="38">
        <v>0</v>
      </c>
      <c r="P35" s="47">
        <v>0</v>
      </c>
      <c r="Q35" s="38">
        <v>0</v>
      </c>
      <c r="R35" s="38">
        <v>0</v>
      </c>
      <c r="S35" s="38">
        <v>0</v>
      </c>
      <c r="T35" s="38">
        <v>6410</v>
      </c>
    </row>
    <row r="36" spans="1:20" ht="19.5" customHeight="1">
      <c r="A36" s="40"/>
      <c r="B36" s="46"/>
      <c r="C36" s="43" t="s">
        <v>8</v>
      </c>
      <c r="D36" s="36"/>
      <c r="E36" s="36"/>
      <c r="F36" s="36"/>
      <c r="G36" s="36"/>
      <c r="H36" s="36"/>
      <c r="I36" s="36"/>
      <c r="J36" s="36"/>
      <c r="K36" s="37"/>
      <c r="L36" s="44">
        <f>SUM(L34:L35)</f>
        <v>54143</v>
      </c>
      <c r="M36" s="44">
        <f>SUM(M34:M35)</f>
        <v>18000</v>
      </c>
      <c r="N36" s="48">
        <f>SUM(N34:N35)</f>
        <v>6000</v>
      </c>
      <c r="O36" s="44">
        <f>SUM(O34:O35)</f>
        <v>0</v>
      </c>
      <c r="P36" s="44">
        <f t="shared" ref="P36" si="2">SUM(P34:P35)</f>
        <v>3000</v>
      </c>
      <c r="Q36" s="44">
        <v>0</v>
      </c>
      <c r="R36" s="44">
        <v>0</v>
      </c>
      <c r="S36" s="44">
        <v>0</v>
      </c>
      <c r="T36" s="44">
        <f>SUM(T34:T35)</f>
        <v>46843</v>
      </c>
    </row>
    <row r="37" spans="1:20" ht="37.5">
      <c r="A37" s="30" t="s">
        <v>33</v>
      </c>
      <c r="B37" s="31" t="s">
        <v>75</v>
      </c>
      <c r="C37" s="32" t="s">
        <v>33</v>
      </c>
      <c r="D37" s="33" t="s">
        <v>76</v>
      </c>
      <c r="E37" s="34"/>
      <c r="F37" s="35" t="s">
        <v>77</v>
      </c>
      <c r="G37" s="31" t="s">
        <v>36</v>
      </c>
      <c r="H37" s="36"/>
      <c r="I37" s="36"/>
      <c r="J37" s="36"/>
      <c r="K37" s="37"/>
      <c r="L37" s="38">
        <f>34520+36700</f>
        <v>71220</v>
      </c>
      <c r="M37" s="38">
        <f>2500+9100</f>
        <v>11600</v>
      </c>
      <c r="N37" s="39"/>
      <c r="O37" s="38">
        <f>20300+21500</f>
        <v>41800</v>
      </c>
      <c r="P37" s="47">
        <v>0</v>
      </c>
      <c r="Q37" s="38">
        <v>0</v>
      </c>
      <c r="R37" s="38">
        <v>0</v>
      </c>
      <c r="S37" s="38">
        <v>0</v>
      </c>
      <c r="T37" s="38">
        <v>57320</v>
      </c>
    </row>
    <row r="38" spans="1:20" ht="37.5">
      <c r="A38" s="40"/>
      <c r="B38" s="41"/>
      <c r="C38" s="32" t="s">
        <v>33</v>
      </c>
      <c r="D38" s="33" t="s">
        <v>78</v>
      </c>
      <c r="E38" s="34"/>
      <c r="F38" s="35" t="s">
        <v>79</v>
      </c>
      <c r="G38" s="31" t="s">
        <v>36</v>
      </c>
      <c r="H38" s="36"/>
      <c r="I38" s="36"/>
      <c r="J38" s="36"/>
      <c r="K38" s="37"/>
      <c r="L38" s="38">
        <f>164643+28786+60646</f>
        <v>254075</v>
      </c>
      <c r="M38" s="38">
        <v>8944</v>
      </c>
      <c r="N38" s="39"/>
      <c r="O38" s="38">
        <v>111600</v>
      </c>
      <c r="P38" s="47">
        <v>11477</v>
      </c>
      <c r="Q38" s="38">
        <f>2000+500</f>
        <v>2500</v>
      </c>
      <c r="R38" s="38">
        <v>3000</v>
      </c>
      <c r="S38" s="38">
        <v>0</v>
      </c>
      <c r="T38" s="38">
        <v>169643</v>
      </c>
    </row>
    <row r="39" spans="1:20" ht="21" customHeight="1">
      <c r="A39" s="40"/>
      <c r="B39" s="46"/>
      <c r="C39" s="43" t="s">
        <v>8</v>
      </c>
      <c r="D39" s="36"/>
      <c r="E39" s="36"/>
      <c r="F39" s="36"/>
      <c r="G39" s="36"/>
      <c r="H39" s="36"/>
      <c r="I39" s="36"/>
      <c r="J39" s="36"/>
      <c r="K39" s="37"/>
      <c r="L39" s="44">
        <f>SUM(L37:L38)</f>
        <v>325295</v>
      </c>
      <c r="M39" s="44">
        <f>SUM(M37:M38)</f>
        <v>20544</v>
      </c>
      <c r="N39" s="45"/>
      <c r="O39" s="44">
        <f>SUM(O37:O38)</f>
        <v>153400</v>
      </c>
      <c r="P39" s="48">
        <f>SUM(P37:P38)</f>
        <v>11477</v>
      </c>
      <c r="Q39" s="44">
        <f>SUM(Q37:Q38)</f>
        <v>2500</v>
      </c>
      <c r="R39" s="44">
        <f>SUM(R37:R38)</f>
        <v>3000</v>
      </c>
      <c r="S39" s="44">
        <v>0</v>
      </c>
      <c r="T39" s="44">
        <f>SUM(T37:T38)</f>
        <v>226963</v>
      </c>
    </row>
    <row r="40" spans="1:20" ht="24" customHeight="1">
      <c r="A40" s="30" t="s">
        <v>33</v>
      </c>
      <c r="B40" s="31" t="s">
        <v>80</v>
      </c>
      <c r="C40" s="32" t="s">
        <v>33</v>
      </c>
      <c r="D40" s="33" t="s">
        <v>81</v>
      </c>
      <c r="E40" s="34"/>
      <c r="F40" s="35" t="s">
        <v>82</v>
      </c>
      <c r="G40" s="31" t="s">
        <v>36</v>
      </c>
      <c r="H40" s="36"/>
      <c r="I40" s="36"/>
      <c r="J40" s="36"/>
      <c r="K40" s="37"/>
      <c r="L40" s="38">
        <f>11974+9620+38425</f>
        <v>60019</v>
      </c>
      <c r="M40" s="38">
        <v>18749</v>
      </c>
      <c r="N40" s="39"/>
      <c r="O40" s="38">
        <v>0</v>
      </c>
      <c r="P40" s="47">
        <v>6628</v>
      </c>
      <c r="Q40" s="38">
        <v>0</v>
      </c>
      <c r="R40" s="38">
        <v>0</v>
      </c>
      <c r="S40" s="38">
        <v>0</v>
      </c>
      <c r="T40" s="38">
        <v>11974</v>
      </c>
    </row>
    <row r="41" spans="1:20">
      <c r="A41" s="49"/>
      <c r="B41" s="50"/>
      <c r="C41" s="32"/>
      <c r="D41" s="33" t="s">
        <v>98</v>
      </c>
      <c r="E41" s="34"/>
      <c r="F41" s="51"/>
      <c r="G41" s="52"/>
      <c r="H41" s="53"/>
      <c r="I41" s="53"/>
      <c r="J41" s="53"/>
      <c r="K41" s="54"/>
      <c r="L41" s="38">
        <v>220</v>
      </c>
      <c r="M41" s="38"/>
      <c r="N41" s="54"/>
      <c r="O41" s="38"/>
      <c r="P41" s="38"/>
      <c r="Q41" s="38"/>
      <c r="R41" s="38"/>
      <c r="S41" s="38"/>
      <c r="T41" s="38"/>
    </row>
    <row r="42" spans="1:20">
      <c r="A42" s="49"/>
      <c r="B42" s="50"/>
      <c r="C42" s="32"/>
      <c r="D42" s="55" t="s">
        <v>100</v>
      </c>
      <c r="E42" s="56"/>
      <c r="F42" s="51"/>
      <c r="G42" s="52"/>
      <c r="H42" s="53"/>
      <c r="I42" s="53"/>
      <c r="J42" s="53"/>
      <c r="K42" s="54"/>
      <c r="L42" s="38"/>
      <c r="M42" s="38"/>
      <c r="N42" s="54"/>
      <c r="O42" s="38">
        <v>144229.35999999999</v>
      </c>
      <c r="P42" s="38"/>
      <c r="Q42" s="38"/>
      <c r="R42" s="38"/>
      <c r="S42" s="38"/>
      <c r="T42" s="38"/>
    </row>
    <row r="43" spans="1:20" ht="21" customHeight="1">
      <c r="A43" s="40"/>
      <c r="B43" s="41"/>
      <c r="C43" s="32" t="s">
        <v>33</v>
      </c>
      <c r="D43" s="33" t="s">
        <v>83</v>
      </c>
      <c r="E43" s="34"/>
      <c r="F43" s="35" t="s">
        <v>84</v>
      </c>
      <c r="G43" s="31" t="s">
        <v>36</v>
      </c>
      <c r="H43" s="36"/>
      <c r="I43" s="36"/>
      <c r="J43" s="36"/>
      <c r="K43" s="37"/>
      <c r="L43" s="38">
        <f>13030+20840</f>
        <v>33870</v>
      </c>
      <c r="M43" s="38">
        <v>0</v>
      </c>
      <c r="N43" s="39"/>
      <c r="O43" s="38">
        <v>0</v>
      </c>
      <c r="P43" s="47">
        <v>0</v>
      </c>
      <c r="Q43" s="38">
        <v>0</v>
      </c>
      <c r="R43" s="38">
        <v>0</v>
      </c>
      <c r="S43" s="38">
        <v>0</v>
      </c>
      <c r="T43" s="38">
        <v>13030</v>
      </c>
    </row>
    <row r="44" spans="1:20">
      <c r="A44" s="40"/>
      <c r="B44" s="41"/>
      <c r="C44" s="57" t="s">
        <v>99</v>
      </c>
      <c r="D44" s="58"/>
      <c r="E44" s="58"/>
      <c r="F44" s="59"/>
      <c r="G44" s="60"/>
      <c r="H44" s="53"/>
      <c r="I44" s="53"/>
      <c r="J44" s="53"/>
      <c r="K44" s="54"/>
      <c r="L44" s="38">
        <v>16770</v>
      </c>
      <c r="M44" s="38">
        <v>10120</v>
      </c>
      <c r="N44" s="54"/>
      <c r="O44" s="38"/>
      <c r="P44" s="38"/>
      <c r="Q44" s="38"/>
      <c r="R44" s="38"/>
      <c r="S44" s="38"/>
      <c r="T44" s="38"/>
    </row>
    <row r="45" spans="1:20">
      <c r="A45" s="40"/>
      <c r="B45" s="46"/>
      <c r="C45" s="43"/>
      <c r="D45" s="36"/>
      <c r="E45" s="36"/>
      <c r="F45" s="36"/>
      <c r="G45" s="36"/>
      <c r="H45" s="36"/>
      <c r="I45" s="36"/>
      <c r="J45" s="36"/>
      <c r="K45" s="37"/>
      <c r="L45" s="44">
        <f>SUM(L40:L44)</f>
        <v>110879</v>
      </c>
      <c r="M45" s="44">
        <f>SUM(M40:M44)</f>
        <v>28869</v>
      </c>
      <c r="N45" s="45"/>
      <c r="O45" s="44">
        <f>SUM(O42:O44)</f>
        <v>144229.35999999999</v>
      </c>
      <c r="P45" s="44">
        <v>0</v>
      </c>
      <c r="Q45" s="44">
        <v>0</v>
      </c>
      <c r="R45" s="44">
        <v>0</v>
      </c>
      <c r="S45" s="44">
        <v>0</v>
      </c>
      <c r="T45" s="44">
        <f>SUM(T42:T44)</f>
        <v>13030</v>
      </c>
    </row>
    <row r="46" spans="1:20" ht="27" customHeight="1">
      <c r="A46" s="30" t="s">
        <v>33</v>
      </c>
      <c r="B46" s="31" t="s">
        <v>85</v>
      </c>
      <c r="C46" s="32" t="s">
        <v>33</v>
      </c>
      <c r="D46" s="33" t="s">
        <v>86</v>
      </c>
      <c r="E46" s="34"/>
      <c r="F46" s="35" t="s">
        <v>87</v>
      </c>
      <c r="G46" s="31" t="s">
        <v>36</v>
      </c>
      <c r="H46" s="36"/>
      <c r="I46" s="36"/>
      <c r="J46" s="36"/>
      <c r="K46" s="37"/>
      <c r="L46" s="38">
        <f>18288.66+20544.99+14125.57</f>
        <v>52959.22</v>
      </c>
      <c r="M46" s="38">
        <v>0</v>
      </c>
      <c r="N46" s="39"/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18288.66</v>
      </c>
    </row>
    <row r="47" spans="1:20" ht="27" customHeight="1">
      <c r="A47" s="40"/>
      <c r="B47" s="41"/>
      <c r="C47" s="32" t="s">
        <v>33</v>
      </c>
      <c r="D47" s="33" t="s">
        <v>88</v>
      </c>
      <c r="E47" s="34"/>
      <c r="F47" s="35" t="s">
        <v>89</v>
      </c>
      <c r="G47" s="31" t="s">
        <v>36</v>
      </c>
      <c r="H47" s="36"/>
      <c r="I47" s="36"/>
      <c r="J47" s="36"/>
      <c r="K47" s="37"/>
      <c r="L47" s="38">
        <f>5273.3+1975.51+7061.17</f>
        <v>14309.98</v>
      </c>
      <c r="M47" s="38">
        <v>0</v>
      </c>
      <c r="N47" s="39"/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5273.3</v>
      </c>
    </row>
    <row r="48" spans="1:20" ht="27" customHeight="1">
      <c r="A48" s="40"/>
      <c r="B48" s="41"/>
      <c r="C48" s="32" t="s">
        <v>33</v>
      </c>
      <c r="D48" s="33" t="s">
        <v>90</v>
      </c>
      <c r="E48" s="34"/>
      <c r="F48" s="35" t="s">
        <v>91</v>
      </c>
      <c r="G48" s="31" t="s">
        <v>36</v>
      </c>
      <c r="H48" s="36"/>
      <c r="I48" s="36"/>
      <c r="J48" s="36"/>
      <c r="K48" s="37"/>
      <c r="L48" s="38">
        <f>1691+732+245</f>
        <v>2668</v>
      </c>
      <c r="M48" s="38">
        <v>0</v>
      </c>
      <c r="N48" s="39"/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1691</v>
      </c>
    </row>
    <row r="49" spans="1:20" ht="36" customHeight="1">
      <c r="A49" s="40"/>
      <c r="B49" s="41"/>
      <c r="C49" s="32" t="s">
        <v>33</v>
      </c>
      <c r="D49" s="33" t="s">
        <v>92</v>
      </c>
      <c r="E49" s="34"/>
      <c r="F49" s="35" t="s">
        <v>93</v>
      </c>
      <c r="G49" s="31" t="s">
        <v>36</v>
      </c>
      <c r="H49" s="36"/>
      <c r="I49" s="36"/>
      <c r="J49" s="36"/>
      <c r="K49" s="37"/>
      <c r="L49" s="38">
        <v>0</v>
      </c>
      <c r="M49" s="38">
        <f>3745+3745+3745</f>
        <v>11235</v>
      </c>
      <c r="N49" s="39"/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3745</v>
      </c>
    </row>
    <row r="50" spans="1:20">
      <c r="A50" s="40"/>
      <c r="B50" s="46"/>
      <c r="C50" s="43" t="s">
        <v>8</v>
      </c>
      <c r="D50" s="36"/>
      <c r="E50" s="36"/>
      <c r="F50" s="36"/>
      <c r="G50" s="36"/>
      <c r="H50" s="36"/>
      <c r="I50" s="36"/>
      <c r="J50" s="36"/>
      <c r="K50" s="37"/>
      <c r="L50" s="44">
        <f>SUM(L46:L49)</f>
        <v>69937.2</v>
      </c>
      <c r="M50" s="44">
        <v>3745</v>
      </c>
      <c r="N50" s="45"/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28997.96</v>
      </c>
    </row>
    <row r="51" spans="1:20" ht="24.75" customHeight="1">
      <c r="A51" s="30" t="s">
        <v>33</v>
      </c>
      <c r="B51" s="31" t="s">
        <v>94</v>
      </c>
      <c r="C51" s="32" t="s">
        <v>33</v>
      </c>
      <c r="D51" s="33" t="s">
        <v>95</v>
      </c>
      <c r="E51" s="34"/>
      <c r="F51" s="35" t="s">
        <v>96</v>
      </c>
      <c r="G51" s="31" t="s">
        <v>36</v>
      </c>
      <c r="H51" s="36"/>
      <c r="I51" s="36"/>
      <c r="J51" s="36"/>
      <c r="K51" s="37"/>
      <c r="L51" s="38">
        <v>0</v>
      </c>
      <c r="M51" s="38">
        <v>0</v>
      </c>
      <c r="N51" s="39"/>
      <c r="O51" s="38">
        <v>844000</v>
      </c>
      <c r="P51" s="38">
        <v>0</v>
      </c>
      <c r="Q51" s="38">
        <v>0</v>
      </c>
      <c r="R51" s="38">
        <v>0</v>
      </c>
      <c r="S51" s="38">
        <v>0</v>
      </c>
      <c r="T51" s="38">
        <v>844000</v>
      </c>
    </row>
    <row r="52" spans="1:20">
      <c r="A52" s="40"/>
      <c r="B52" s="46"/>
      <c r="C52" s="43" t="s">
        <v>8</v>
      </c>
      <c r="D52" s="36"/>
      <c r="E52" s="36"/>
      <c r="F52" s="36"/>
      <c r="G52" s="36"/>
      <c r="H52" s="36"/>
      <c r="I52" s="36"/>
      <c r="J52" s="36"/>
      <c r="K52" s="37"/>
      <c r="L52" s="44">
        <v>0</v>
      </c>
      <c r="M52" s="44">
        <v>0</v>
      </c>
      <c r="N52" s="45"/>
      <c r="O52" s="44">
        <v>844000</v>
      </c>
      <c r="P52" s="44">
        <v>0</v>
      </c>
      <c r="Q52" s="44">
        <v>0</v>
      </c>
      <c r="R52" s="44">
        <v>0</v>
      </c>
      <c r="S52" s="44">
        <v>0</v>
      </c>
      <c r="T52" s="44">
        <v>844000</v>
      </c>
    </row>
    <row r="53" spans="1:20" ht="25.5" customHeight="1">
      <c r="A53" s="61" t="s">
        <v>33</v>
      </c>
      <c r="B53" s="43" t="s">
        <v>97</v>
      </c>
      <c r="C53" s="36"/>
      <c r="D53" s="36"/>
      <c r="E53" s="36"/>
      <c r="F53" s="36"/>
      <c r="G53" s="36"/>
      <c r="H53" s="36"/>
      <c r="I53" s="36"/>
      <c r="J53" s="36"/>
      <c r="K53" s="37"/>
      <c r="L53" s="44">
        <f>+L20+L26+L33+L36+L39+L45+L50+L52</f>
        <v>2167564.2000000002</v>
      </c>
      <c r="M53" s="44">
        <f>+M20+M26+M33+M36+M39+M45+M50+M52</f>
        <v>423906.87</v>
      </c>
      <c r="N53" s="44">
        <f>+N20+N26+N33+N36+N39+N45+N50+N52</f>
        <v>121884</v>
      </c>
      <c r="O53" s="44">
        <f>+O20+O26+O33+O36+O39+O45+O50+O52</f>
        <v>1401819.3599999999</v>
      </c>
      <c r="P53" s="44">
        <f ca="1">+P20+P26+P33+P36+P39+P45+P50+P52</f>
        <v>1401819.3599999999</v>
      </c>
      <c r="Q53" s="44">
        <f>+Q20+Q26+Q33+Q36+Q39+Q45+Q50+Q52</f>
        <v>2500</v>
      </c>
      <c r="R53" s="44">
        <f>+R20+R26+R33+R36+R39+R45+R50+R52</f>
        <v>3000</v>
      </c>
      <c r="S53" s="44">
        <f>+S20+S26+S33+S36+S39+S45+S50+S52</f>
        <v>3346490</v>
      </c>
      <c r="T53" s="44">
        <f>+T20+T26+T33+T36+T39+T45+T50+T52</f>
        <v>5518897.96</v>
      </c>
    </row>
    <row r="54" spans="1:20" ht="0" hidden="1" customHeight="1"/>
  </sheetData>
  <mergeCells count="113">
    <mergeCell ref="A3:T3"/>
    <mergeCell ref="A4:T4"/>
    <mergeCell ref="A5:T5"/>
    <mergeCell ref="A11:E13"/>
    <mergeCell ref="B53:K53"/>
    <mergeCell ref="C52:K52"/>
    <mergeCell ref="A51:A52"/>
    <mergeCell ref="B51:B52"/>
    <mergeCell ref="D51:E51"/>
    <mergeCell ref="G51:K51"/>
    <mergeCell ref="C50:K50"/>
    <mergeCell ref="A46:A50"/>
    <mergeCell ref="D49:E49"/>
    <mergeCell ref="G49:K49"/>
    <mergeCell ref="B46:B50"/>
    <mergeCell ref="D46:E46"/>
    <mergeCell ref="G46:K46"/>
    <mergeCell ref="D47:E47"/>
    <mergeCell ref="G47:K47"/>
    <mergeCell ref="D48:E48"/>
    <mergeCell ref="G48:K48"/>
    <mergeCell ref="A40:A45"/>
    <mergeCell ref="B40:B45"/>
    <mergeCell ref="D40:E40"/>
    <mergeCell ref="G40:K40"/>
    <mergeCell ref="D43:E43"/>
    <mergeCell ref="G43:K43"/>
    <mergeCell ref="C45:K45"/>
    <mergeCell ref="C44:E44"/>
    <mergeCell ref="D41:E41"/>
    <mergeCell ref="D42:E42"/>
    <mergeCell ref="A37:A39"/>
    <mergeCell ref="B37:B39"/>
    <mergeCell ref="D37:E37"/>
    <mergeCell ref="G37:K37"/>
    <mergeCell ref="D38:E38"/>
    <mergeCell ref="G38:K38"/>
    <mergeCell ref="C39:K39"/>
    <mergeCell ref="A34:A36"/>
    <mergeCell ref="B34:B36"/>
    <mergeCell ref="D34:E34"/>
    <mergeCell ref="G34:K34"/>
    <mergeCell ref="D35:E35"/>
    <mergeCell ref="G35:K35"/>
    <mergeCell ref="C36:K36"/>
    <mergeCell ref="D32:E32"/>
    <mergeCell ref="G32:K32"/>
    <mergeCell ref="D30:E30"/>
    <mergeCell ref="G30:K30"/>
    <mergeCell ref="A27:A33"/>
    <mergeCell ref="B27:B33"/>
    <mergeCell ref="D27:E27"/>
    <mergeCell ref="G27:K27"/>
    <mergeCell ref="D29:E29"/>
    <mergeCell ref="G29:K29"/>
    <mergeCell ref="D31:E31"/>
    <mergeCell ref="G31:K31"/>
    <mergeCell ref="C33:K33"/>
    <mergeCell ref="D24:E24"/>
    <mergeCell ref="G24:K24"/>
    <mergeCell ref="D28:E28"/>
    <mergeCell ref="G28:K28"/>
    <mergeCell ref="G18:K18"/>
    <mergeCell ref="D22:E22"/>
    <mergeCell ref="G22:K22"/>
    <mergeCell ref="A21:A26"/>
    <mergeCell ref="B21:B26"/>
    <mergeCell ref="D21:E21"/>
    <mergeCell ref="G21:K21"/>
    <mergeCell ref="D23:E23"/>
    <mergeCell ref="G23:K23"/>
    <mergeCell ref="D25:E25"/>
    <mergeCell ref="G25:K25"/>
    <mergeCell ref="C26:K26"/>
    <mergeCell ref="D16:E16"/>
    <mergeCell ref="G16:K16"/>
    <mergeCell ref="A15:A20"/>
    <mergeCell ref="B15:B19"/>
    <mergeCell ref="D15:E15"/>
    <mergeCell ref="G15:K15"/>
    <mergeCell ref="D17:E17"/>
    <mergeCell ref="G17:K17"/>
    <mergeCell ref="D19:E19"/>
    <mergeCell ref="G19:K19"/>
    <mergeCell ref="B20:K20"/>
    <mergeCell ref="D18:E18"/>
    <mergeCell ref="M13:M14"/>
    <mergeCell ref="N13:N14"/>
    <mergeCell ref="O13:O14"/>
    <mergeCell ref="H9:J10"/>
    <mergeCell ref="L10:L12"/>
    <mergeCell ref="M10:M12"/>
    <mergeCell ref="O10:O12"/>
    <mergeCell ref="N10:N12"/>
    <mergeCell ref="N9:O9"/>
    <mergeCell ref="A1:H1"/>
    <mergeCell ref="L7:M7"/>
    <mergeCell ref="N7:O7"/>
    <mergeCell ref="T7:T14"/>
    <mergeCell ref="L8:M9"/>
    <mergeCell ref="P8:P9"/>
    <mergeCell ref="Q8:Q9"/>
    <mergeCell ref="R8:R9"/>
    <mergeCell ref="S8:S9"/>
    <mergeCell ref="P10:P12"/>
    <mergeCell ref="Q10:Q12"/>
    <mergeCell ref="R10:R12"/>
    <mergeCell ref="S10:S12"/>
    <mergeCell ref="P13:P14"/>
    <mergeCell ref="Q13:Q14"/>
    <mergeCell ref="R13:R14"/>
    <mergeCell ref="S13:S14"/>
    <mergeCell ref="L13:L14"/>
  </mergeCells>
  <pageMargins left="0.15748031496062992" right="0.15748031496062992" top="0.47244094488188981" bottom="0.47244094488188981" header="0.47244094488188981" footer="0.4724409448818898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ไตรมาส1</vt:lpstr>
      <vt:lpstr>ไตรมาส1!Print_Titles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dada</cp:lastModifiedBy>
  <cp:lastPrinted>2017-01-12T06:57:30Z</cp:lastPrinted>
  <dcterms:created xsi:type="dcterms:W3CDTF">2016-12-14T06:52:52Z</dcterms:created>
  <dcterms:modified xsi:type="dcterms:W3CDTF">2017-01-12T07:11:38Z</dcterms:modified>
</cp:coreProperties>
</file>